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32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<sst xmlns="http://schemas.openxmlformats.org/spreadsheetml/2006/main" count="48" uniqueCount="38">
  <si>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Duration</t>
  </si>
  <si>
    <t>Interest</t>
  </si>
  <si>
    <t>APR</t>
  </si>
  <si>
    <t>Month</t>
  </si>
  <si>
    <t>Principal</t>
  </si>
  <si>
    <t>My Share</t>
  </si>
  <si>
    <t>Payment</t>
  </si>
  <si>
    <t>Gross Amount</t>
  </si>
  <si>
    <t>Fees</t>
  </si>
  <si>
    <t>Net Amount</t>
  </si>
  <si>
    <t>Payback Sum</t>
  </si>
  <si>
    <t>EUR</t>
  </si>
  <si>
    <t>per Year</t>
  </si>
  <si>
    <t>My Interest</t>
  </si>
  <si>
    <t>Outstanding Principal</t>
  </si>
  <si>
    <t>Name</t>
  </si>
  <si>
    <t>Overall Interest</t>
  </si>
  <si>
    <t>Markups</t>
  </si>
  <si>
    <t>MyC4</t>
  </si>
  <si>
    <t>Lender</t>
  </si>
  <si>
    <t>Provider</t>
  </si>
  <si>
    <t>Source</t>
  </si>
  <si>
    <t>Details, "Total Amount"</t>
  </si>
  <si>
    <t>Loan Financials, Sum</t>
  </si>
  <si>
    <t>Bids</t>
  </si>
  <si>
    <t>Details, "Payback Period"</t>
  </si>
  <si>
    <t>Details, "Current Interest Rate"</t>
  </si>
  <si>
    <t>Details, "Interest Comission"</t>
  </si>
  <si>
    <t>Details, "APR"</t>
  </si>
  <si>
    <t>Loan Financials, "Net Amount"</t>
  </si>
  <si>
    <t>Good Hope Primary School</t>
  </si>
  <si>
    <t>Ak</t>
  </si>
  <si>
    <t>Ak(1+APR)^^-tk</t>
  </si>
  <si>
    <t>tk</t>
  </si>
  <si>
    <t>Total repayments</t>
  </si>
  <si>
    <t>Net disbursed</t>
  </si>
  <si>
    <t>Difference</t>
  </si>
  <si>
    <t>http://en.wikipedia.org/wiki/Annual_percentage_rate</t>
  </si>
</sst>
</file>

<file path=xl/styles.xml><?xml version="1.0" encoding="utf-8"?>
<styleSheet xmlns="http://schemas.openxmlformats.org/spreadsheetml/2006/main">
  <numFmts count="4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\ &quot;€&quot;"/>
    <numFmt numFmtId="188" formatCode="0.0%"/>
    <numFmt numFmtId="189" formatCode="_-* #,##0.0\ _€_-;\-* #,##0.0\ _€_-;_-* &quot;-&quot;??\ _€_-;_-@_-"/>
    <numFmt numFmtId="190" formatCode="_-* #,##0\ _€_-;\-* #,##0\ _€_-;_-* &quot;-&quot;??\ _€_-;_-@_-"/>
    <numFmt numFmtId="191" formatCode="0.0000000000000"/>
    <numFmt numFmtId="192" formatCode="0.00000000000000"/>
    <numFmt numFmtId="193" formatCode="#,##0.00\ [$€-1]"/>
    <numFmt numFmtId="194" formatCode="#,##0.00_-"/>
    <numFmt numFmtId="195" formatCode="#,##0.00\ [$€-1]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7" fontId="0" fillId="0" borderId="0" xfId="0" applyNumberFormat="1" applyAlignment="1">
      <alignment/>
    </xf>
    <xf numFmtId="9" fontId="0" fillId="0" borderId="0" xfId="0" applyNumberFormat="1" applyAlignment="1">
      <alignment/>
    </xf>
    <xf numFmtId="187" fontId="0" fillId="0" borderId="0" xfId="0" applyNumberFormat="1" applyAlignment="1">
      <alignment/>
    </xf>
    <xf numFmtId="10" fontId="1" fillId="0" borderId="1" xfId="19" applyNumberFormat="1" applyFont="1" applyBorder="1" applyAlignment="1">
      <alignment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187" fontId="1" fillId="2" borderId="0" xfId="0" applyNumberFormat="1" applyFont="1" applyFill="1" applyAlignment="1">
      <alignment horizontal="center"/>
    </xf>
    <xf numFmtId="0" fontId="0" fillId="3" borderId="0" xfId="0" applyNumberFormat="1" applyFill="1" applyAlignment="1">
      <alignment horizontal="center"/>
    </xf>
    <xf numFmtId="193" fontId="0" fillId="0" borderId="0" xfId="0" applyNumberFormat="1" applyAlignment="1">
      <alignment horizontal="center"/>
    </xf>
    <xf numFmtId="193" fontId="0" fillId="3" borderId="0" xfId="0" applyNumberFormat="1" applyFill="1" applyAlignment="1">
      <alignment horizontal="center"/>
    </xf>
    <xf numFmtId="19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3" borderId="0" xfId="0" applyNumberFormat="1" applyFont="1" applyFill="1" applyAlignment="1">
      <alignment horizontal="center"/>
    </xf>
    <xf numFmtId="9" fontId="1" fillId="4" borderId="2" xfId="0" applyNumberFormat="1" applyFont="1" applyFill="1" applyBorder="1" applyAlignment="1">
      <alignment/>
    </xf>
    <xf numFmtId="9" fontId="1" fillId="4" borderId="3" xfId="0" applyNumberFormat="1" applyFont="1" applyFill="1" applyBorder="1" applyAlignment="1">
      <alignment/>
    </xf>
    <xf numFmtId="9" fontId="1" fillId="4" borderId="4" xfId="0" applyNumberFormat="1" applyFont="1" applyFill="1" applyBorder="1" applyAlignment="1">
      <alignment/>
    </xf>
    <xf numFmtId="10" fontId="1" fillId="4" borderId="1" xfId="19" applyNumberFormat="1" applyFont="1" applyFill="1" applyBorder="1" applyAlignment="1">
      <alignment/>
    </xf>
    <xf numFmtId="187" fontId="1" fillId="4" borderId="5" xfId="0" applyNumberFormat="1" applyFont="1" applyFill="1" applyBorder="1" applyAlignment="1">
      <alignment/>
    </xf>
    <xf numFmtId="190" fontId="1" fillId="4" borderId="6" xfId="15" applyNumberFormat="1" applyFont="1" applyFill="1" applyBorder="1" applyAlignment="1">
      <alignment/>
    </xf>
    <xf numFmtId="187" fontId="1" fillId="0" borderId="5" xfId="0" applyNumberFormat="1" applyFont="1" applyFill="1" applyBorder="1" applyAlignment="1">
      <alignment/>
    </xf>
    <xf numFmtId="10" fontId="1" fillId="4" borderId="5" xfId="0" applyNumberFormat="1" applyFont="1" applyFill="1" applyBorder="1" applyAlignment="1">
      <alignment/>
    </xf>
    <xf numFmtId="194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193" fontId="0" fillId="0" borderId="0" xfId="0" applyNumberFormat="1" applyBorder="1" applyAlignment="1">
      <alignment/>
    </xf>
    <xf numFmtId="193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187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7" fontId="1" fillId="0" borderId="12" xfId="0" applyNumberFormat="1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187" fontId="1" fillId="0" borderId="14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695325</xdr:colOff>
      <xdr:row>1</xdr:row>
      <xdr:rowOff>38100</xdr:rowOff>
    </xdr:from>
    <xdr:to>
      <xdr:col>10</xdr:col>
      <xdr:colOff>200025</xdr:colOff>
      <xdr:row>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09550"/>
          <a:ext cx="2171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14.8515625" style="0" bestFit="1" customWidth="1"/>
    <col min="2" max="2" width="26.8515625" style="16" bestFit="1" customWidth="1"/>
    <col min="3" max="3" width="11.7109375" style="0" customWidth="1"/>
    <col min="4" max="4" width="9.7109375" style="3" bestFit="1" customWidth="1"/>
    <col min="6" max="6" width="9.00390625" style="0" bestFit="1" customWidth="1"/>
    <col min="7" max="7" width="13.57421875" style="0" bestFit="1" customWidth="1"/>
    <col min="8" max="9" width="11.421875" style="0" customWidth="1"/>
    <col min="10" max="10" width="17.140625" style="0" customWidth="1"/>
    <col min="11" max="11" width="16.00390625" style="0" customWidth="1"/>
    <col min="12" max="16384" width="11.421875" style="0" customWidth="1"/>
  </cols>
  <sheetData>
    <row r="1" spans="1:9" ht="13.5" thickBot="1">
      <c r="A1" s="15" t="s">
        <v>15</v>
      </c>
      <c r="B1" s="16" t="s">
        <v>21</v>
      </c>
      <c r="C1" t="s">
        <v>30</v>
      </c>
      <c r="I1" t="s">
        <v>37</v>
      </c>
    </row>
    <row r="2" spans="1:4" ht="13.5" thickBot="1">
      <c r="A2" s="15" t="s">
        <v>7</v>
      </c>
      <c r="B2" s="16" t="s">
        <v>22</v>
      </c>
      <c r="C2" t="s">
        <v>11</v>
      </c>
      <c r="D2" s="24">
        <v>1950</v>
      </c>
    </row>
    <row r="3" spans="1:7" ht="13.5" thickBot="1">
      <c r="A3" s="15" t="s">
        <v>8</v>
      </c>
      <c r="B3" s="16" t="s">
        <v>23</v>
      </c>
      <c r="C3" t="s">
        <v>11</v>
      </c>
      <c r="D3" s="26">
        <f>D2-D4</f>
        <v>39</v>
      </c>
      <c r="G3" s="14"/>
    </row>
    <row r="4" spans="1:7" ht="13.5" thickBot="1">
      <c r="A4" s="15" t="s">
        <v>9</v>
      </c>
      <c r="B4" s="16" t="s">
        <v>29</v>
      </c>
      <c r="C4" t="s">
        <v>11</v>
      </c>
      <c r="D4" s="24">
        <v>1911</v>
      </c>
      <c r="E4" s="5"/>
      <c r="G4" s="28"/>
    </row>
    <row r="5" spans="1:7" ht="13.5" thickBot="1">
      <c r="A5" s="15" t="s">
        <v>5</v>
      </c>
      <c r="B5" s="16" t="s">
        <v>24</v>
      </c>
      <c r="C5" t="s">
        <v>11</v>
      </c>
      <c r="D5" s="24">
        <v>35</v>
      </c>
      <c r="E5" s="6"/>
      <c r="G5" s="29"/>
    </row>
    <row r="6" spans="1:4" ht="12.75">
      <c r="A6" s="15" t="s">
        <v>0</v>
      </c>
      <c r="B6" s="16" t="s">
        <v>25</v>
      </c>
      <c r="C6" t="s">
        <v>3</v>
      </c>
      <c r="D6" s="25">
        <v>12</v>
      </c>
    </row>
    <row r="7" spans="1:5" ht="12.75">
      <c r="A7" s="15" t="s">
        <v>13</v>
      </c>
      <c r="B7" s="16" t="s">
        <v>24</v>
      </c>
      <c r="C7" t="s">
        <v>12</v>
      </c>
      <c r="D7" s="23">
        <v>0.18</v>
      </c>
      <c r="E7" t="s">
        <v>17</v>
      </c>
    </row>
    <row r="8" spans="1:7" ht="13.5" thickBot="1">
      <c r="A8" s="15" t="s">
        <v>16</v>
      </c>
      <c r="B8" s="16" t="s">
        <v>26</v>
      </c>
      <c r="C8" t="s">
        <v>12</v>
      </c>
      <c r="D8" s="23">
        <v>0.165</v>
      </c>
      <c r="E8" t="s">
        <v>18</v>
      </c>
      <c r="F8" t="s">
        <v>19</v>
      </c>
      <c r="G8" t="s">
        <v>20</v>
      </c>
    </row>
    <row r="9" spans="1:7" ht="13.5" thickBot="1">
      <c r="A9" s="15" t="s">
        <v>17</v>
      </c>
      <c r="B9" s="16" t="s">
        <v>27</v>
      </c>
      <c r="C9" t="s">
        <v>12</v>
      </c>
      <c r="D9" s="4">
        <f>E9+F9+G9</f>
        <v>0.06</v>
      </c>
      <c r="E9" s="20">
        <v>0.02</v>
      </c>
      <c r="F9" s="21">
        <v>0</v>
      </c>
      <c r="G9" s="22">
        <v>0.04</v>
      </c>
    </row>
    <row r="10" spans="1:5" ht="13.5" thickBot="1">
      <c r="A10" s="15" t="s">
        <v>2</v>
      </c>
      <c r="B10" s="16" t="s">
        <v>28</v>
      </c>
      <c r="C10" t="s">
        <v>12</v>
      </c>
      <c r="D10" s="27">
        <v>0.2733</v>
      </c>
      <c r="E10" s="2"/>
    </row>
    <row r="11" spans="9:11" ht="13.5" thickBot="1">
      <c r="I11" s="44" t="s">
        <v>2</v>
      </c>
      <c r="J11" s="45"/>
      <c r="K11" s="46">
        <v>27.329999948294702</v>
      </c>
    </row>
    <row r="12" spans="1:11" ht="24.75" customHeight="1" thickBot="1">
      <c r="A12" s="8" t="s">
        <v>3</v>
      </c>
      <c r="B12" s="17"/>
      <c r="C12" s="9" t="s">
        <v>14</v>
      </c>
      <c r="D12" s="10" t="s">
        <v>1</v>
      </c>
      <c r="E12" s="8" t="s">
        <v>4</v>
      </c>
      <c r="F12" s="8" t="s">
        <v>6</v>
      </c>
      <c r="G12" s="8" t="s">
        <v>10</v>
      </c>
      <c r="I12" s="47" t="s">
        <v>33</v>
      </c>
      <c r="J12" s="40" t="s">
        <v>31</v>
      </c>
      <c r="K12" s="41" t="s">
        <v>32</v>
      </c>
    </row>
    <row r="13" spans="1:11" ht="12.75">
      <c r="A13" s="7">
        <v>1</v>
      </c>
      <c r="B13" s="18"/>
      <c r="C13" s="12">
        <f>D2</f>
        <v>1950</v>
      </c>
      <c r="D13" s="12">
        <f>C13*((1+D$8+D$9)^(1/12)-1)</f>
        <v>33.25832247898287</v>
      </c>
      <c r="E13" s="12">
        <f>F13-D13</f>
        <v>147.82081567873976</v>
      </c>
      <c r="F13" s="12">
        <f>-PMT((1+D$10)^(1/12)-1,D$6,D$4)</f>
        <v>181.07913815772264</v>
      </c>
      <c r="G13" s="12">
        <f>F13</f>
        <v>181.07913815772264</v>
      </c>
      <c r="I13" s="32">
        <v>1</v>
      </c>
      <c r="J13" s="33">
        <f>F13</f>
        <v>181.07913815772264</v>
      </c>
      <c r="K13" s="34">
        <f>J13*((1+($K$11/100))^(-I13/12))</f>
        <v>177.46968995215502</v>
      </c>
    </row>
    <row r="14" spans="1:11" ht="12.75">
      <c r="A14" s="7">
        <v>2</v>
      </c>
      <c r="B14" s="18"/>
      <c r="C14" s="12">
        <f>C13-E13</f>
        <v>1802.1791843212602</v>
      </c>
      <c r="D14" s="12">
        <f aca="true" t="shared" si="0" ref="D14:D36">C14*((1+D$8+D$9)^(1/12)-1)</f>
        <v>30.737157167726554</v>
      </c>
      <c r="E14" s="12">
        <f aca="true" t="shared" si="1" ref="E14:E36">F14-D14</f>
        <v>150.34198098999607</v>
      </c>
      <c r="F14" s="12">
        <f aca="true" t="shared" si="2" ref="F14:F36">-PMT((1+D$10)^(1/12)-1,D$6,D$4)</f>
        <v>181.07913815772264</v>
      </c>
      <c r="G14" s="12">
        <f>G13+F14</f>
        <v>362.1582763154453</v>
      </c>
      <c r="I14" s="32">
        <v>2</v>
      </c>
      <c r="J14" s="33">
        <f>F14</f>
        <v>181.07913815772264</v>
      </c>
      <c r="K14" s="34">
        <f>J14*((1+($K$11/100))^(-I14/12))</f>
        <v>173.93218883271354</v>
      </c>
    </row>
    <row r="15" spans="1:11" ht="12.75">
      <c r="A15" s="7">
        <v>3</v>
      </c>
      <c r="B15" s="18"/>
      <c r="C15" s="12">
        <f aca="true" t="shared" si="3" ref="C15:C36">C14-E14</f>
        <v>1651.8372033312642</v>
      </c>
      <c r="D15" s="12">
        <f t="shared" si="0"/>
        <v>28.172991995473016</v>
      </c>
      <c r="E15" s="12">
        <f t="shared" si="1"/>
        <v>152.90614616224963</v>
      </c>
      <c r="F15" s="12">
        <f t="shared" si="2"/>
        <v>181.07913815772264</v>
      </c>
      <c r="G15" s="12">
        <f>G14+F15</f>
        <v>543.237414473168</v>
      </c>
      <c r="I15" s="32">
        <v>3</v>
      </c>
      <c r="J15" s="33">
        <f>F15</f>
        <v>181.07913815772264</v>
      </c>
      <c r="K15" s="34">
        <f>J15*((1+($K$11/100))^(-I15/12))</f>
        <v>170.46520067902648</v>
      </c>
    </row>
    <row r="16" spans="1:11" ht="12.75">
      <c r="A16" s="7">
        <v>4</v>
      </c>
      <c r="B16" s="18"/>
      <c r="C16" s="12">
        <f t="shared" si="3"/>
        <v>1498.9310571690146</v>
      </c>
      <c r="D16" s="12">
        <f t="shared" si="0"/>
        <v>25.565093575943486</v>
      </c>
      <c r="E16" s="12">
        <f t="shared" si="1"/>
        <v>155.51404458177916</v>
      </c>
      <c r="F16" s="12">
        <f t="shared" si="2"/>
        <v>181.07913815772264</v>
      </c>
      <c r="G16" s="12">
        <f aca="true" t="shared" si="4" ref="G16:G36">G15+F16</f>
        <v>724.3165526308906</v>
      </c>
      <c r="I16" s="32">
        <v>4</v>
      </c>
      <c r="J16" s="33">
        <f>F16</f>
        <v>181.07913815772264</v>
      </c>
      <c r="K16" s="34">
        <f>J16*((1+($K$11/100))^(-I16/12))</f>
        <v>167.06731995702577</v>
      </c>
    </row>
    <row r="17" spans="1:11" ht="12.75">
      <c r="A17" s="7">
        <v>5</v>
      </c>
      <c r="B17" s="18"/>
      <c r="C17" s="12">
        <f t="shared" si="3"/>
        <v>1343.4170125872354</v>
      </c>
      <c r="D17" s="12">
        <f t="shared" si="0"/>
        <v>22.912716014552853</v>
      </c>
      <c r="E17" s="12">
        <f t="shared" si="1"/>
        <v>158.1664221431698</v>
      </c>
      <c r="F17" s="12">
        <f t="shared" si="2"/>
        <v>181.07913815772264</v>
      </c>
      <c r="G17" s="12">
        <f t="shared" si="4"/>
        <v>905.3956907886131</v>
      </c>
      <c r="I17" s="32">
        <v>5</v>
      </c>
      <c r="J17" s="33">
        <f>F17</f>
        <v>181.07913815772264</v>
      </c>
      <c r="K17" s="34">
        <f>J17*((1+($K$11/100))^(-I17/12))</f>
        <v>163.73716914913626</v>
      </c>
    </row>
    <row r="18" spans="1:11" ht="12.75">
      <c r="A18" s="7">
        <v>6</v>
      </c>
      <c r="B18" s="18"/>
      <c r="C18" s="12">
        <f t="shared" si="3"/>
        <v>1185.2505904440657</v>
      </c>
      <c r="D18" s="12">
        <f t="shared" si="0"/>
        <v>20.215100695073637</v>
      </c>
      <c r="E18" s="12">
        <f t="shared" si="1"/>
        <v>160.864037462649</v>
      </c>
      <c r="F18" s="12">
        <f t="shared" si="2"/>
        <v>181.07913815772264</v>
      </c>
      <c r="G18" s="12">
        <f t="shared" si="4"/>
        <v>1086.4748289463357</v>
      </c>
      <c r="I18" s="32">
        <v>6</v>
      </c>
      <c r="J18" s="33">
        <f>F18</f>
        <v>181.07913815772264</v>
      </c>
      <c r="K18" s="34">
        <f>J18*((1+($K$11/100))^(-I18/12))</f>
        <v>160.4733981958236</v>
      </c>
    </row>
    <row r="19" spans="1:11" ht="12.75">
      <c r="A19" s="7">
        <v>7</v>
      </c>
      <c r="B19" s="18"/>
      <c r="C19" s="12">
        <f t="shared" si="3"/>
        <v>1024.3865529814166</v>
      </c>
      <c r="D19" s="12">
        <f t="shared" si="0"/>
        <v>17.471476062661345</v>
      </c>
      <c r="E19" s="12">
        <f t="shared" si="1"/>
        <v>163.6076620950613</v>
      </c>
      <c r="F19" s="12">
        <f t="shared" si="2"/>
        <v>181.07913815772264</v>
      </c>
      <c r="G19" s="12">
        <f t="shared" si="4"/>
        <v>1267.5539671040583</v>
      </c>
      <c r="I19" s="32">
        <v>7</v>
      </c>
      <c r="J19" s="33">
        <f>F19</f>
        <v>181.07913815772264</v>
      </c>
      <c r="K19" s="34">
        <f>J19*((1+($K$11/100))^(-I19/12))</f>
        <v>157.2746839482732</v>
      </c>
    </row>
    <row r="20" spans="1:11" ht="12.75">
      <c r="A20" s="7">
        <v>8</v>
      </c>
      <c r="B20" s="18"/>
      <c r="C20" s="12">
        <f t="shared" si="3"/>
        <v>860.7788908863553</v>
      </c>
      <c r="D20" s="12">
        <f t="shared" si="0"/>
        <v>14.681057403179288</v>
      </c>
      <c r="E20" s="12">
        <f t="shared" si="1"/>
        <v>166.39808075454334</v>
      </c>
      <c r="F20" s="12">
        <f t="shared" si="2"/>
        <v>181.07913815772264</v>
      </c>
      <c r="G20" s="12">
        <f t="shared" si="4"/>
        <v>1448.6331052617809</v>
      </c>
      <c r="I20" s="32">
        <v>8</v>
      </c>
      <c r="J20" s="33">
        <f>F20</f>
        <v>181.07913815772264</v>
      </c>
      <c r="K20" s="34">
        <f>J20*((1+($K$11/100))^(-I20/12))</f>
        <v>154.13972963197943</v>
      </c>
    </row>
    <row r="21" spans="1:11" ht="12.75">
      <c r="A21" s="7">
        <v>9</v>
      </c>
      <c r="B21" s="18"/>
      <c r="C21" s="12">
        <f t="shared" si="3"/>
        <v>694.3808101318119</v>
      </c>
      <c r="D21" s="12">
        <f t="shared" si="0"/>
        <v>11.843046618759578</v>
      </c>
      <c r="E21" s="12">
        <f t="shared" si="1"/>
        <v>169.23609153896305</v>
      </c>
      <c r="F21" s="12">
        <f t="shared" si="2"/>
        <v>181.07913815772264</v>
      </c>
      <c r="G21" s="12">
        <f t="shared" si="4"/>
        <v>1629.7122434195035</v>
      </c>
      <c r="I21" s="32">
        <v>9</v>
      </c>
      <c r="J21" s="33">
        <f>F21</f>
        <v>181.07913815772264</v>
      </c>
      <c r="K21" s="34">
        <f>J21*((1+($K$11/100))^(-I21/12))</f>
        <v>151.0672643210267</v>
      </c>
    </row>
    <row r="22" spans="1:11" ht="12.75">
      <c r="A22" s="7">
        <v>10</v>
      </c>
      <c r="B22" s="18"/>
      <c r="C22" s="12">
        <f t="shared" si="3"/>
        <v>525.1447185928489</v>
      </c>
      <c r="D22" s="12">
        <f t="shared" si="0"/>
        <v>8.956631999536247</v>
      </c>
      <c r="E22" s="12">
        <f t="shared" si="1"/>
        <v>172.12250615818638</v>
      </c>
      <c r="F22" s="12">
        <f t="shared" si="2"/>
        <v>181.07913815772264</v>
      </c>
      <c r="G22" s="12">
        <f t="shared" si="4"/>
        <v>1810.791381577226</v>
      </c>
      <c r="I22" s="32">
        <v>10</v>
      </c>
      <c r="J22" s="33">
        <f>F22</f>
        <v>181.07913815772264</v>
      </c>
      <c r="K22" s="34">
        <f>J22*((1+($K$11/100))^(-I22/12))</f>
        <v>148.0560424228498</v>
      </c>
    </row>
    <row r="23" spans="1:11" ht="12.75">
      <c r="A23" s="7">
        <v>11</v>
      </c>
      <c r="B23" s="18"/>
      <c r="C23" s="12">
        <f t="shared" si="3"/>
        <v>353.0222124346625</v>
      </c>
      <c r="D23" s="12">
        <f t="shared" si="0"/>
        <v>6.020987991485129</v>
      </c>
      <c r="E23" s="12">
        <f t="shared" si="1"/>
        <v>175.0581501662375</v>
      </c>
      <c r="F23" s="12">
        <f t="shared" si="2"/>
        <v>181.07913815772264</v>
      </c>
      <c r="G23" s="12">
        <f t="shared" si="4"/>
        <v>1991.8705197349486</v>
      </c>
      <c r="I23" s="32">
        <v>11</v>
      </c>
      <c r="J23" s="33">
        <f>F23</f>
        <v>181.07913815772264</v>
      </c>
      <c r="K23" s="34">
        <f>J23*((1+($K$11/100))^(-I23/12))</f>
        <v>145.1048431732646</v>
      </c>
    </row>
    <row r="24" spans="1:11" ht="13.5" thickBot="1">
      <c r="A24" s="7">
        <v>12</v>
      </c>
      <c r="B24" s="18"/>
      <c r="C24" s="12">
        <f t="shared" si="3"/>
        <v>177.96406226842498</v>
      </c>
      <c r="D24" s="12">
        <f t="shared" si="0"/>
        <v>3.0352749603041365</v>
      </c>
      <c r="E24" s="12">
        <f t="shared" si="1"/>
        <v>178.0438631974185</v>
      </c>
      <c r="F24" s="12">
        <f t="shared" si="2"/>
        <v>181.07913815772264</v>
      </c>
      <c r="G24" s="12">
        <f t="shared" si="4"/>
        <v>2172.9496578926714</v>
      </c>
      <c r="I24" s="32">
        <v>12</v>
      </c>
      <c r="J24" s="33">
        <f>F24</f>
        <v>181.07913815772264</v>
      </c>
      <c r="K24" s="34">
        <f>J24*((1+($K$11/100))^(-I24/12))</f>
        <v>142.21247014156447</v>
      </c>
    </row>
    <row r="25" spans="1:11" ht="12.75">
      <c r="A25" s="11">
        <v>13</v>
      </c>
      <c r="B25" s="19"/>
      <c r="C25" s="13">
        <f>C24-E24</f>
        <v>-0.07980092899350666</v>
      </c>
      <c r="D25" s="13">
        <f t="shared" si="0"/>
        <v>-0.001361048733635107</v>
      </c>
      <c r="E25" s="13">
        <f t="shared" si="1"/>
        <v>181.08049920645627</v>
      </c>
      <c r="F25" s="13">
        <f t="shared" si="2"/>
        <v>181.07913815772264</v>
      </c>
      <c r="G25" s="13">
        <f t="shared" si="4"/>
        <v>2354.0287960503942</v>
      </c>
      <c r="I25" s="30" t="s">
        <v>34</v>
      </c>
      <c r="J25" s="42"/>
      <c r="K25" s="43">
        <f>SUM(K13:K24)</f>
        <v>1911.0000004048386</v>
      </c>
    </row>
    <row r="26" spans="1:11" ht="12.75">
      <c r="A26" s="11">
        <v>14</v>
      </c>
      <c r="B26" s="19"/>
      <c r="C26" s="13">
        <f t="shared" si="3"/>
        <v>-181.16030013544977</v>
      </c>
      <c r="D26" s="13">
        <f t="shared" si="0"/>
        <v>-3.089788555022622</v>
      </c>
      <c r="E26" s="13">
        <f t="shared" si="1"/>
        <v>184.16892671274525</v>
      </c>
      <c r="F26" s="13">
        <f t="shared" si="2"/>
        <v>181.07913815772264</v>
      </c>
      <c r="G26" s="13">
        <f t="shared" si="4"/>
        <v>2535.107934208117</v>
      </c>
      <c r="I26" s="31" t="s">
        <v>35</v>
      </c>
      <c r="J26" s="35"/>
      <c r="K26" s="36">
        <f>D4</f>
        <v>1911</v>
      </c>
    </row>
    <row r="27" spans="1:11" ht="13.5" thickBot="1">
      <c r="A27" s="11">
        <v>15</v>
      </c>
      <c r="B27" s="19"/>
      <c r="C27" s="13">
        <f t="shared" si="3"/>
        <v>-365.32922684819505</v>
      </c>
      <c r="D27" s="13">
        <f t="shared" si="0"/>
        <v>-6.2308908910332095</v>
      </c>
      <c r="E27" s="13">
        <f t="shared" si="1"/>
        <v>187.31002904875584</v>
      </c>
      <c r="F27" s="13">
        <f t="shared" si="2"/>
        <v>181.07913815772264</v>
      </c>
      <c r="G27" s="13">
        <f t="shared" si="4"/>
        <v>2716.18707236584</v>
      </c>
      <c r="I27" s="37" t="s">
        <v>36</v>
      </c>
      <c r="J27" s="38"/>
      <c r="K27" s="39">
        <f>K25-K26</f>
        <v>4.0483860175299924E-07</v>
      </c>
    </row>
    <row r="28" spans="1:7" ht="12.75">
      <c r="A28" s="11">
        <v>16</v>
      </c>
      <c r="B28" s="19"/>
      <c r="C28" s="13">
        <f t="shared" si="3"/>
        <v>-552.6392558969509</v>
      </c>
      <c r="D28" s="13">
        <f t="shared" si="0"/>
        <v>-9.425566454956886</v>
      </c>
      <c r="E28" s="13">
        <f t="shared" si="1"/>
        <v>190.50470461267952</v>
      </c>
      <c r="F28" s="13">
        <f t="shared" si="2"/>
        <v>181.07913815772264</v>
      </c>
      <c r="G28" s="13">
        <f t="shared" si="4"/>
        <v>2897.2662105235627</v>
      </c>
    </row>
    <row r="29" spans="1:7" ht="12.75">
      <c r="A29" s="11">
        <v>17</v>
      </c>
      <c r="B29" s="19"/>
      <c r="C29" s="13">
        <f t="shared" si="3"/>
        <v>-743.1439605096305</v>
      </c>
      <c r="D29" s="13">
        <f t="shared" si="0"/>
        <v>-12.67472896766041</v>
      </c>
      <c r="E29" s="13">
        <f t="shared" si="1"/>
        <v>193.75386712538304</v>
      </c>
      <c r="F29" s="13">
        <f t="shared" si="2"/>
        <v>181.07913815772264</v>
      </c>
      <c r="G29" s="13">
        <f t="shared" si="4"/>
        <v>3078.3453486812855</v>
      </c>
    </row>
    <row r="30" spans="1:7" ht="12.75">
      <c r="A30" s="11">
        <v>18</v>
      </c>
      <c r="B30" s="19"/>
      <c r="C30" s="13">
        <f t="shared" si="3"/>
        <v>-936.8978276350135</v>
      </c>
      <c r="D30" s="13">
        <f t="shared" si="0"/>
        <v>-15.979307734022456</v>
      </c>
      <c r="E30" s="13">
        <f t="shared" si="1"/>
        <v>197.0584458917451</v>
      </c>
      <c r="F30" s="13">
        <f t="shared" si="2"/>
        <v>181.07913815772264</v>
      </c>
      <c r="G30" s="13">
        <f t="shared" si="4"/>
        <v>3259.4244868390083</v>
      </c>
    </row>
    <row r="31" spans="1:7" ht="12.75">
      <c r="A31" s="11">
        <v>19</v>
      </c>
      <c r="B31" s="19"/>
      <c r="C31" s="13">
        <f t="shared" si="3"/>
        <v>-1133.9562735267587</v>
      </c>
      <c r="D31" s="13">
        <f t="shared" si="0"/>
        <v>-19.340247908727513</v>
      </c>
      <c r="E31" s="13">
        <f t="shared" si="1"/>
        <v>200.41938606645016</v>
      </c>
      <c r="F31" s="13">
        <f t="shared" si="2"/>
        <v>181.07913815772264</v>
      </c>
      <c r="G31" s="13">
        <f t="shared" si="4"/>
        <v>3440.503624996731</v>
      </c>
    </row>
    <row r="32" spans="1:7" ht="12.75">
      <c r="A32" s="11">
        <v>20</v>
      </c>
      <c r="B32" s="19"/>
      <c r="C32" s="13">
        <f t="shared" si="3"/>
        <v>-1334.3756595932089</v>
      </c>
      <c r="D32" s="13">
        <f t="shared" si="0"/>
        <v>-22.758510766593034</v>
      </c>
      <c r="E32" s="13">
        <f t="shared" si="1"/>
        <v>203.83764892431566</v>
      </c>
      <c r="F32" s="13">
        <f t="shared" si="2"/>
        <v>181.07913815772264</v>
      </c>
      <c r="G32" s="13">
        <f t="shared" si="4"/>
        <v>3621.582763154454</v>
      </c>
    </row>
    <row r="33" spans="1:7" ht="12.75">
      <c r="A33" s="11">
        <v>21</v>
      </c>
      <c r="B33" s="19"/>
      <c r="C33" s="13">
        <f t="shared" si="3"/>
        <v>-1538.2133085175246</v>
      </c>
      <c r="D33" s="13">
        <f t="shared" si="0"/>
        <v>-26.23507397750718</v>
      </c>
      <c r="E33" s="13">
        <f t="shared" si="1"/>
        <v>207.3142121352298</v>
      </c>
      <c r="F33" s="13">
        <f t="shared" si="2"/>
        <v>181.07913815772264</v>
      </c>
      <c r="G33" s="13">
        <f t="shared" si="4"/>
        <v>3802.6619013121767</v>
      </c>
    </row>
    <row r="34" spans="1:7" ht="12.75">
      <c r="A34" s="11">
        <v>22</v>
      </c>
      <c r="B34" s="19"/>
      <c r="C34" s="13">
        <f t="shared" si="3"/>
        <v>-1745.5275206527544</v>
      </c>
      <c r="D34" s="13">
        <f t="shared" si="0"/>
        <v>-29.770931886055767</v>
      </c>
      <c r="E34" s="13">
        <f t="shared" si="1"/>
        <v>210.8500700437784</v>
      </c>
      <c r="F34" s="13">
        <f t="shared" si="2"/>
        <v>181.07913815772264</v>
      </c>
      <c r="G34" s="13">
        <f t="shared" si="4"/>
        <v>3983.7410394698995</v>
      </c>
    </row>
    <row r="35" spans="1:7" ht="12.75">
      <c r="A35" s="11">
        <v>23</v>
      </c>
      <c r="B35" s="19"/>
      <c r="C35" s="13">
        <f t="shared" si="3"/>
        <v>-1956.377590696533</v>
      </c>
      <c r="D35" s="13">
        <f t="shared" si="0"/>
        <v>-33.36709579591839</v>
      </c>
      <c r="E35" s="13">
        <f t="shared" si="1"/>
        <v>214.446233953641</v>
      </c>
      <c r="F35" s="13">
        <f t="shared" si="2"/>
        <v>181.07913815772264</v>
      </c>
      <c r="G35" s="13">
        <f t="shared" si="4"/>
        <v>4164.820177627622</v>
      </c>
    </row>
    <row r="36" spans="1:7" ht="12.75">
      <c r="A36" s="11">
        <v>24</v>
      </c>
      <c r="B36" s="19"/>
      <c r="C36" s="13">
        <f t="shared" si="3"/>
        <v>-2170.823824650174</v>
      </c>
      <c r="D36" s="13">
        <f t="shared" si="0"/>
        <v>-37.024594259115105</v>
      </c>
      <c r="E36" s="13">
        <f t="shared" si="1"/>
        <v>218.10373241683774</v>
      </c>
      <c r="F36" s="13">
        <f t="shared" si="2"/>
        <v>181.07913815772264</v>
      </c>
      <c r="G36" s="13">
        <f t="shared" si="4"/>
        <v>4345.899315785345</v>
      </c>
    </row>
    <row r="37" spans="6:7" ht="12.75">
      <c r="F37" s="1"/>
      <c r="G37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Schwieder</dc:creator>
  <cp:keywords/>
  <dc:description/>
  <cp:lastModifiedBy>i829101</cp:lastModifiedBy>
  <dcterms:created xsi:type="dcterms:W3CDTF">2008-02-24T21:47:05Z</dcterms:created>
  <dcterms:modified xsi:type="dcterms:W3CDTF">2008-06-16T09:48:06Z</dcterms:modified>
  <cp:category/>
  <cp:version/>
  <cp:contentType/>
  <cp:contentStatus/>
</cp:coreProperties>
</file>